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7320" activeTab="0"/>
  </bookViews>
  <sheets>
    <sheet name="verktakastuðull" sheetId="1" r:id="rId1"/>
  </sheets>
  <definedNames>
    <definedName name="orlof">'verktakastuðull'!$J$3:$K$5</definedName>
    <definedName name="staðin_skylda">'verktakastuðull'!$J$6</definedName>
    <definedName name="stuðull">'verktakastuðull'!$D$29</definedName>
  </definedNames>
  <calcPr fullCalcOnLoad="1"/>
</workbook>
</file>

<file path=xl/comments1.xml><?xml version="1.0" encoding="utf-8"?>
<comments xmlns="http://schemas.openxmlformats.org/spreadsheetml/2006/main">
  <authors>
    <author>gunnar gunnarsson</author>
  </authors>
  <commentList>
    <comment ref="B8" authorId="0">
      <text>
        <r>
          <rPr>
            <b/>
            <sz val="8"/>
            <rFont val="Tahoma"/>
            <family val="0"/>
          </rPr>
          <t>BHM:</t>
        </r>
        <r>
          <rPr>
            <sz val="8"/>
            <rFont val="Tahoma"/>
            <family val="0"/>
          </rPr>
          <t xml:space="preserve">
1. og 2. gr. laga nr. 113/1990 með síðari breytingum</t>
        </r>
      </text>
    </comment>
    <comment ref="B9" authorId="0">
      <text>
        <r>
          <rPr>
            <b/>
            <sz val="8"/>
            <rFont val="Tahoma"/>
            <family val="0"/>
          </rPr>
          <t>BHM:</t>
        </r>
        <r>
          <rPr>
            <sz val="8"/>
            <rFont val="Tahoma"/>
            <family val="0"/>
          </rPr>
          <t xml:space="preserve">
Kjs. og lög
LSR-A</t>
        </r>
      </text>
    </comment>
    <comment ref="B10" authorId="0">
      <text>
        <r>
          <rPr>
            <b/>
            <sz val="8"/>
            <rFont val="Tahoma"/>
            <family val="0"/>
          </rPr>
          <t>BHM:</t>
        </r>
        <r>
          <rPr>
            <sz val="8"/>
            <rFont val="Tahoma"/>
            <family val="0"/>
          </rPr>
          <t xml:space="preserve">
Kjs.ákv. 15.1.1</t>
        </r>
      </text>
    </comment>
    <comment ref="B11" authorId="0">
      <text>
        <r>
          <rPr>
            <b/>
            <sz val="8"/>
            <rFont val="Tahoma"/>
            <family val="0"/>
          </rPr>
          <t>BHM:</t>
        </r>
        <r>
          <rPr>
            <sz val="8"/>
            <rFont val="Tahoma"/>
            <family val="0"/>
          </rPr>
          <t xml:space="preserve">
Kjs.ákv. 4.2.1</t>
        </r>
      </text>
    </comment>
    <comment ref="B12" authorId="0">
      <text>
        <r>
          <rPr>
            <b/>
            <sz val="8"/>
            <rFont val="Tahoma"/>
            <family val="0"/>
          </rPr>
          <t>BHM:</t>
        </r>
        <r>
          <rPr>
            <sz val="8"/>
            <rFont val="Tahoma"/>
            <family val="0"/>
          </rPr>
          <t xml:space="preserve">
Kjs.ákv. 4.9.1</t>
        </r>
      </text>
    </comment>
    <comment ref="B14" authorId="0">
      <text>
        <r>
          <rPr>
            <b/>
            <sz val="8"/>
            <rFont val="Tahoma"/>
            <family val="0"/>
          </rPr>
          <t>BHM:</t>
        </r>
        <r>
          <rPr>
            <sz val="8"/>
            <rFont val="Tahoma"/>
            <family val="0"/>
          </rPr>
          <t xml:space="preserve">
Kjs.ákv. 4.2.2</t>
        </r>
      </text>
    </comment>
    <comment ref="B15" authorId="0">
      <text>
        <r>
          <rPr>
            <b/>
            <sz val="8"/>
            <rFont val="Tahoma"/>
            <family val="0"/>
          </rPr>
          <t>BHM:</t>
        </r>
        <r>
          <rPr>
            <sz val="8"/>
            <rFont val="Tahoma"/>
            <family val="0"/>
          </rPr>
          <t xml:space="preserve">
Kjs.ákv. 1.7.1</t>
        </r>
      </text>
    </comment>
    <comment ref="B16" authorId="0">
      <text>
        <r>
          <rPr>
            <b/>
            <sz val="8"/>
            <rFont val="Tahoma"/>
            <family val="0"/>
          </rPr>
          <t>BHM:</t>
        </r>
        <r>
          <rPr>
            <sz val="8"/>
            <rFont val="Tahoma"/>
            <family val="0"/>
          </rPr>
          <t xml:space="preserve">
Kjs.ákv. 10.4.1</t>
        </r>
      </text>
    </comment>
    <comment ref="B18" authorId="0">
      <text>
        <r>
          <rPr>
            <b/>
            <sz val="8"/>
            <rFont val="Tahoma"/>
            <family val="0"/>
          </rPr>
          <t>BHM:</t>
        </r>
        <r>
          <rPr>
            <sz val="8"/>
            <rFont val="Tahoma"/>
            <family val="0"/>
          </rPr>
          <t xml:space="preserve">
Kjs.ákv. 10.3.1</t>
        </r>
      </text>
    </comment>
    <comment ref="B19" authorId="0">
      <text>
        <r>
          <rPr>
            <b/>
            <sz val="8"/>
            <rFont val="Tahoma"/>
            <family val="0"/>
          </rPr>
          <t>BHM:</t>
        </r>
        <r>
          <rPr>
            <sz val="8"/>
            <rFont val="Tahoma"/>
            <family val="0"/>
          </rPr>
          <t xml:space="preserve">
Kjs.ákv. 10.1.2
2 vikur</t>
        </r>
      </text>
    </comment>
    <comment ref="B20" authorId="0">
      <text>
        <r>
          <rPr>
            <b/>
            <sz val="8"/>
            <rFont val="Tahoma"/>
            <family val="0"/>
          </rPr>
          <t>BHM:</t>
        </r>
        <r>
          <rPr>
            <sz val="8"/>
            <rFont val="Tahoma"/>
            <family val="0"/>
          </rPr>
          <t xml:space="preserve">
????</t>
        </r>
      </text>
    </comment>
    <comment ref="B21" authorId="0">
      <text>
        <r>
          <rPr>
            <b/>
            <sz val="8"/>
            <rFont val="Tahoma"/>
            <family val="0"/>
          </rPr>
          <t>BHM:</t>
        </r>
        <r>
          <rPr>
            <sz val="8"/>
            <rFont val="Tahoma"/>
            <family val="0"/>
          </rPr>
          <t xml:space="preserve">
Kjs.ákv. 14.4.1</t>
        </r>
      </text>
    </comment>
    <comment ref="B22" authorId="0">
      <text>
        <r>
          <rPr>
            <b/>
            <sz val="8"/>
            <rFont val="Tahoma"/>
            <family val="0"/>
          </rPr>
          <t>BHM:</t>
        </r>
        <r>
          <rPr>
            <sz val="8"/>
            <rFont val="Tahoma"/>
            <family val="0"/>
          </rPr>
          <t xml:space="preserve">
Kjs.ákv 12.8.1</t>
        </r>
      </text>
    </comment>
    <comment ref="B23" authorId="0">
      <text>
        <r>
          <rPr>
            <b/>
            <sz val="8"/>
            <rFont val="Tahoma"/>
            <family val="0"/>
          </rPr>
          <t>BHM:</t>
        </r>
        <r>
          <rPr>
            <sz val="8"/>
            <rFont val="Tahoma"/>
            <family val="0"/>
          </rPr>
          <t xml:space="preserve">
Hefð og sanngirni</t>
        </r>
      </text>
    </comment>
    <comment ref="B24" authorId="0">
      <text>
        <r>
          <rPr>
            <b/>
            <sz val="8"/>
            <rFont val="Tahoma"/>
            <family val="0"/>
          </rPr>
          <t>BHM:</t>
        </r>
        <r>
          <rPr>
            <sz val="8"/>
            <rFont val="Tahoma"/>
            <family val="0"/>
          </rPr>
          <t xml:space="preserve">
Kjs.ákv 12.2.1
miðað við 2 virka vinnudaga í ávinnslu á mánuði.</t>
        </r>
      </text>
    </comment>
    <comment ref="B26" authorId="0">
      <text>
        <r>
          <rPr>
            <b/>
            <sz val="8"/>
            <rFont val="Tahoma"/>
            <family val="2"/>
          </rPr>
          <t>BHM:</t>
        </r>
        <r>
          <rPr>
            <sz val="8"/>
            <rFont val="Tahoma"/>
            <family val="0"/>
          </rPr>
          <t xml:space="preserve">
Kjs.ákv 12.2.1
miðað við 1,58 virka vinnudaga í ávinnslu á mánuði. Þyrfti að nota tryggingariðgjald hér.</t>
        </r>
      </text>
    </comment>
    <comment ref="B27" authorId="0">
      <text>
        <r>
          <rPr>
            <b/>
            <sz val="8"/>
            <rFont val="Tahoma"/>
            <family val="0"/>
          </rPr>
          <t>BHM:</t>
        </r>
        <r>
          <rPr>
            <sz val="8"/>
            <rFont val="Tahoma"/>
            <family val="0"/>
          </rPr>
          <t xml:space="preserve">
kjs kafli 7.
Þyrfti að nota tryggingariðgjald hér.</t>
        </r>
      </text>
    </comment>
    <comment ref="B28" authorId="0">
      <text>
        <r>
          <rPr>
            <b/>
            <sz val="8"/>
            <rFont val="Tahoma"/>
            <family val="0"/>
          </rPr>
          <t>BHM:</t>
        </r>
        <r>
          <rPr>
            <sz val="8"/>
            <rFont val="Tahoma"/>
            <family val="0"/>
          </rPr>
          <t xml:space="preserve">
Eldri BHM-plögg</t>
        </r>
      </text>
    </comment>
    <comment ref="B25" authorId="0">
      <text>
        <r>
          <rPr>
            <b/>
            <sz val="8"/>
            <rFont val="Tahoma"/>
            <family val="0"/>
          </rPr>
          <t>BHM:</t>
        </r>
        <r>
          <rPr>
            <sz val="8"/>
            <rFont val="Tahoma"/>
            <family val="0"/>
          </rPr>
          <t xml:space="preserve">
Kjs.ákv 12.2.1
miðað við 1,37 virka vinnudaga í ávinnslu á mánuði.Þyrfti að nota tryggingariðgjald hér.</t>
        </r>
      </text>
    </comment>
    <comment ref="B13" authorId="0">
      <text>
        <r>
          <rPr>
            <b/>
            <sz val="8"/>
            <rFont val="Tahoma"/>
            <family val="0"/>
          </rPr>
          <t>BHM:</t>
        </r>
        <r>
          <rPr>
            <sz val="8"/>
            <rFont val="Tahoma"/>
            <family val="0"/>
          </rPr>
          <t xml:space="preserve">
kjs. ákv. 2.1.4.2  &amp;
ákv. 2.1.4.3
88 klst./2080 klst.</t>
        </r>
      </text>
    </comment>
  </commentList>
</comments>
</file>

<file path=xl/sharedStrings.xml><?xml version="1.0" encoding="utf-8"?>
<sst xmlns="http://schemas.openxmlformats.org/spreadsheetml/2006/main" count="44" uniqueCount="27">
  <si>
    <t>Orlofsfé</t>
  </si>
  <si>
    <t>Orlofssjóður</t>
  </si>
  <si>
    <t>Vísindasjóður</t>
  </si>
  <si>
    <t>Lífeyrissjóður</t>
  </si>
  <si>
    <t>Tryggingargjald</t>
  </si>
  <si>
    <t>Séreignarlífeyrissjóður</t>
  </si>
  <si>
    <t>Lífaldur</t>
  </si>
  <si>
    <t>Viðmiðunarlaun</t>
  </si>
  <si>
    <t>Starfsmenntunarsjóður</t>
  </si>
  <si>
    <t>Námsleyfiskostnaður</t>
  </si>
  <si>
    <t>Fæðingarorlofs- og styrktarréttur</t>
  </si>
  <si>
    <t>Veikindaréttur</t>
  </si>
  <si>
    <t>Áhætta af verkefnaleysi og eyðum í vinnutíma</t>
  </si>
  <si>
    <t>Tryggingariðgjald fyrir örorku eða dauða</t>
  </si>
  <si>
    <t>Útskuldunarhlutfall</t>
  </si>
  <si>
    <t>Atvinnusjúkdóma/Atvinnuslysaréttur</t>
  </si>
  <si>
    <t>Lausnarréttur</t>
  </si>
  <si>
    <t>Tímagjald útseldrar vinnu</t>
  </si>
  <si>
    <t>Sérstakir frídagar og stórhátíðardagar</t>
  </si>
  <si>
    <t>!</t>
  </si>
  <si>
    <t>!!</t>
  </si>
  <si>
    <t>!?</t>
  </si>
  <si>
    <t>http://www.bhm.is/verktakastudull-bhm/</t>
  </si>
  <si>
    <t xml:space="preserve">Sjá frekari upplýsingar í leiðbeiningarskjali: </t>
  </si>
  <si>
    <t>Heimild: BHM</t>
  </si>
  <si>
    <t>Starfsþróunarsetur háskólamanna</t>
  </si>
  <si>
    <t>Verktakastuðull 2014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</si>
</sst>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  <numFmt numFmtId="165" formatCode="General&quot; ára&quot;"/>
    <numFmt numFmtId="166" formatCode="General&quot; ár&quot;"/>
    <numFmt numFmtId="167" formatCode="_-* #,##0.000\ &quot;kr.&quot;_-;\-* #,##0.000\ &quot;kr.&quot;_-;_-* &quot;-&quot;??\ &quot;kr.&quot;_-;_-@_-"/>
    <numFmt numFmtId="168" formatCode="_-* #,##0.0000\ &quot;kr.&quot;_-;\-* #,##0.0000\ &quot;kr.&quot;_-;_-* &quot;-&quot;??\ &quot;kr.&quot;_-;_-@_-"/>
    <numFmt numFmtId="169" formatCode="_-* #,##0.0\ &quot;kr.&quot;_-;\-* #,##0.0\ &quot;kr.&quot;_-;_-* &quot;-&quot;??\ &quot;kr.&quot;_-;_-@_-"/>
    <numFmt numFmtId="170" formatCode="_-* #,##0\ &quot;kr.&quot;_-;\-* #,##0\ &quot;kr.&quot;_-;_-* &quot;-&quot;??\ &quot;kr.&quot;_-;_-@_-"/>
    <numFmt numFmtId="171" formatCode="&quot;Orlofsuppbót &quot;#,##0\ &quot;kr.&quot;"/>
    <numFmt numFmtId="172" formatCode="0.00&quot; kr.&quot;"/>
    <numFmt numFmtId="173" formatCode="0.00&quot; kr&quot;"/>
    <numFmt numFmtId="174" formatCode="&quot;Desemberuppbót &quot;#,##0&quot; kr&quot;"/>
    <numFmt numFmtId="175" formatCode="&quot;Námsleyfislaun &quot;General&quot; dagar&quot;"/>
    <numFmt numFmtId="176" formatCode="&quot;Fjarvistaréttur vegna veikinda barna &quot;General&quot; dagar&quot;"/>
    <numFmt numFmtId="177" formatCode="&quot;Fjarvistaréttur vegna veikinda barna eldri en 13 ára &quot;General&quot; dagar&quot;"/>
    <numFmt numFmtId="178" formatCode="&quot;Fjarvistaréttur vegna barna &quot;General&quot; dagar&quot;"/>
    <numFmt numFmtId="179" formatCode="&quot;Fjarvistaréttur vegna barna eldri en 13 ára &quot;General&quot; dagar&quot;"/>
    <numFmt numFmtId="180" formatCode="0.000%"/>
    <numFmt numFmtId="181" formatCode="#,##0&quot; kr&quot;"/>
    <numFmt numFmtId="182" formatCode="#,##0&quot; kr.&quot;"/>
    <numFmt numFmtId="183" formatCode="&quot;Orlofsuppbót &quot;#,##0\ \k\r"/>
  </numFmts>
  <fonts count="52">
    <font>
      <sz val="10"/>
      <name val="Arial"/>
      <family val="0"/>
    </font>
    <font>
      <sz val="8"/>
      <name val="Arial"/>
      <family val="0"/>
    </font>
    <font>
      <sz val="10"/>
      <name val="Courier"/>
      <family val="3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i/>
      <sz val="10"/>
      <name val="Arial Narrow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20"/>
      <name val="Forte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1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181" fontId="9" fillId="0" borderId="0" xfId="44" applyNumberFormat="1" applyFont="1" applyBorder="1" applyAlignment="1">
      <alignment horizontal="left"/>
    </xf>
    <xf numFmtId="0" fontId="0" fillId="0" borderId="0" xfId="0" applyBorder="1" applyAlignment="1">
      <alignment/>
    </xf>
    <xf numFmtId="10" fontId="9" fillId="0" borderId="0" xfId="59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0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0" fontId="9" fillId="0" borderId="0" xfId="59" applyNumberFormat="1" applyFont="1" applyBorder="1" applyAlignment="1">
      <alignment horizontal="center"/>
    </xf>
    <xf numFmtId="173" fontId="9" fillId="0" borderId="0" xfId="44" applyNumberFormat="1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165" fontId="9" fillId="0" borderId="11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9" fillId="0" borderId="13" xfId="0" applyFont="1" applyFill="1" applyBorder="1" applyAlignment="1">
      <alignment horizontal="right"/>
    </xf>
    <xf numFmtId="0" fontId="9" fillId="0" borderId="13" xfId="0" applyFont="1" applyBorder="1" applyAlignment="1">
      <alignment/>
    </xf>
    <xf numFmtId="0" fontId="6" fillId="0" borderId="14" xfId="0" applyFont="1" applyBorder="1" applyAlignment="1">
      <alignment/>
    </xf>
    <xf numFmtId="183" fontId="9" fillId="0" borderId="13" xfId="0" applyNumberFormat="1" applyFont="1" applyBorder="1" applyAlignment="1">
      <alignment horizontal="right"/>
    </xf>
    <xf numFmtId="174" fontId="9" fillId="0" borderId="13" xfId="0" applyNumberFormat="1" applyFont="1" applyBorder="1" applyAlignment="1">
      <alignment horizontal="right"/>
    </xf>
    <xf numFmtId="175" fontId="9" fillId="0" borderId="13" xfId="0" applyNumberFormat="1" applyFont="1" applyBorder="1" applyAlignment="1">
      <alignment horizontal="right"/>
    </xf>
    <xf numFmtId="178" fontId="9" fillId="0" borderId="13" xfId="0" applyNumberFormat="1" applyFont="1" applyBorder="1" applyAlignment="1">
      <alignment horizontal="right"/>
    </xf>
    <xf numFmtId="179" fontId="9" fillId="0" borderId="13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10" fontId="10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6" fillId="0" borderId="17" xfId="0" applyFont="1" applyBorder="1" applyAlignment="1">
      <alignment/>
    </xf>
    <xf numFmtId="182" fontId="11" fillId="0" borderId="0" xfId="0" applyNumberFormat="1" applyFont="1" applyFill="1" applyBorder="1" applyAlignment="1">
      <alignment horizontal="left"/>
    </xf>
    <xf numFmtId="10" fontId="12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8" fontId="9" fillId="0" borderId="0" xfId="0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33" borderId="13" xfId="0" applyFont="1" applyFill="1" applyBorder="1" applyAlignment="1">
      <alignment horizontal="right"/>
    </xf>
    <xf numFmtId="10" fontId="12" fillId="0" borderId="16" xfId="0" applyNumberFormat="1" applyFont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10" fontId="12" fillId="33" borderId="0" xfId="0" applyNumberFormat="1" applyFont="1" applyFill="1" applyBorder="1" applyAlignment="1">
      <alignment horizontal="center"/>
    </xf>
    <xf numFmtId="178" fontId="9" fillId="33" borderId="0" xfId="0" applyNumberFormat="1" applyFont="1" applyFill="1" applyBorder="1" applyAlignment="1">
      <alignment horizontal="right"/>
    </xf>
    <xf numFmtId="49" fontId="13" fillId="0" borderId="14" xfId="0" applyNumberFormat="1" applyFont="1" applyBorder="1" applyAlignment="1">
      <alignment vertical="top" wrapText="1"/>
    </xf>
    <xf numFmtId="0" fontId="4" fillId="0" borderId="0" xfId="53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10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0</xdr:col>
      <xdr:colOff>2352675</xdr:colOff>
      <xdr:row>20</xdr:row>
      <xdr:rowOff>85725</xdr:rowOff>
    </xdr:to>
    <xdr:sp>
      <xdr:nvSpPr>
        <xdr:cNvPr id="1" name="Text Box 59"/>
        <xdr:cNvSpPr txBox="1">
          <a:spLocks noChangeArrowheads="1"/>
        </xdr:cNvSpPr>
      </xdr:nvSpPr>
      <xdr:spPr>
        <a:xfrm>
          <a:off x="38100" y="552450"/>
          <a:ext cx="2314575" cy="2990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Vinsamlegast athugið!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Útreikningstaflan hér til hliðar er eingöngu til leiðbeininga og skal meðhöndluð samkvæmt því.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Hægt er að reikna út viðmiðun á hvað útseld vinna án virðisaukaskatts gæti verið miðað við ákveðnar forsendur s.s. lífaldur, viðmiðunarmánaðarlaun m.t.t. ýmsa álaga sem sjálfstæðum atvinnurekanda ber að standa skil á og taka tillit til ef um rekstur er að ræða.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Skjalið er sett upp með ákveðnum forsendum en notandi skjalsins getur aðlagað það frjálst að sínum aðstæðum hverju sinni.</a:t>
          </a:r>
        </a:p>
      </xdr:txBody>
    </xdr:sp>
    <xdr:clientData/>
  </xdr:twoCellAnchor>
  <xdr:twoCellAnchor>
    <xdr:from>
      <xdr:col>0</xdr:col>
      <xdr:colOff>47625</xdr:colOff>
      <xdr:row>20</xdr:row>
      <xdr:rowOff>104775</xdr:rowOff>
    </xdr:from>
    <xdr:to>
      <xdr:col>0</xdr:col>
      <xdr:colOff>2352675</xdr:colOff>
      <xdr:row>29</xdr:row>
      <xdr:rowOff>9525</xdr:rowOff>
    </xdr:to>
    <xdr:sp>
      <xdr:nvSpPr>
        <xdr:cNvPr id="2" name="Text Box 61"/>
        <xdr:cNvSpPr txBox="1">
          <a:spLocks noChangeArrowheads="1"/>
        </xdr:cNvSpPr>
      </xdr:nvSpPr>
      <xdr:spPr>
        <a:xfrm>
          <a:off x="47625" y="3562350"/>
          <a:ext cx="23050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Útskuldunarhlutfall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er það hlutfall af vinnudegi sem er seljanlegt/útskuldanlegt og er vegna afmarkaðar vinnu í þágu tiltekins verkkaupa.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hm.is/verktakastudull-bh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7">
      <selection activeCell="F12" sqref="F12"/>
    </sheetView>
  </sheetViews>
  <sheetFormatPr defaultColWidth="9.140625" defaultRowHeight="12.75"/>
  <cols>
    <col min="1" max="1" width="35.57421875" style="0" customWidth="1"/>
    <col min="2" max="2" width="36.140625" style="1" bestFit="1" customWidth="1"/>
    <col min="3" max="3" width="1.7109375" style="1" customWidth="1"/>
    <col min="4" max="4" width="14.8515625" style="1" bestFit="1" customWidth="1"/>
    <col min="5" max="5" width="7.57421875" style="0" customWidth="1"/>
    <col min="6" max="6" width="8.7109375" style="0" customWidth="1"/>
  </cols>
  <sheetData>
    <row r="1" spans="1:7" ht="30">
      <c r="A1" s="47" t="s">
        <v>26</v>
      </c>
      <c r="B1" s="47"/>
      <c r="C1" s="47"/>
      <c r="D1" s="47"/>
      <c r="E1" s="47"/>
      <c r="F1" s="47"/>
      <c r="G1" s="47"/>
    </row>
    <row r="2" ht="12.75"/>
    <row r="3" spans="1:11" ht="12.75">
      <c r="A3" s="44"/>
      <c r="B3" s="13" t="s">
        <v>6</v>
      </c>
      <c r="C3" s="34"/>
      <c r="D3" s="14">
        <v>65</v>
      </c>
      <c r="E3" s="15"/>
      <c r="F3" s="15"/>
      <c r="G3" s="16"/>
      <c r="J3" s="2">
        <v>0.1017</v>
      </c>
      <c r="K3" s="3">
        <v>192</v>
      </c>
    </row>
    <row r="4" spans="1:11" ht="12.75">
      <c r="A4" s="44"/>
      <c r="B4" s="17" t="s">
        <v>7</v>
      </c>
      <c r="C4" s="35"/>
      <c r="D4" s="5">
        <v>447916</v>
      </c>
      <c r="E4" s="6"/>
      <c r="F4" s="6"/>
      <c r="G4" s="18"/>
      <c r="J4" s="2">
        <v>0.1159</v>
      </c>
      <c r="K4" s="3">
        <f>K3+24</f>
        <v>216</v>
      </c>
    </row>
    <row r="5" spans="1:11" ht="12.75">
      <c r="A5" s="44"/>
      <c r="B5" s="19" t="s">
        <v>17</v>
      </c>
      <c r="C5" s="36"/>
      <c r="D5" s="32">
        <f>((D4*(1+stuðull))/21.67/(7.5*D6))+D14+D15</f>
        <v>6487.6444152390995</v>
      </c>
      <c r="E5" s="6"/>
      <c r="F5" s="6"/>
      <c r="G5" s="18"/>
      <c r="J5" s="2">
        <v>0.1304</v>
      </c>
      <c r="K5" s="3">
        <f>K4+24</f>
        <v>240</v>
      </c>
    </row>
    <row r="6" spans="1:11" ht="12.75">
      <c r="A6" s="44"/>
      <c r="B6" s="17" t="s">
        <v>14</v>
      </c>
      <c r="C6" s="35"/>
      <c r="D6" s="7">
        <v>0.8</v>
      </c>
      <c r="E6" s="48"/>
      <c r="F6" s="6"/>
      <c r="G6" s="18"/>
      <c r="J6" s="3">
        <f>(2080-VLOOKUP($D$11,orlof,2)-88)</f>
        <v>1752</v>
      </c>
      <c r="K6" s="3"/>
    </row>
    <row r="7" spans="1:7" ht="12.75">
      <c r="A7" s="44"/>
      <c r="B7" s="20"/>
      <c r="C7" s="8"/>
      <c r="D7" s="8"/>
      <c r="E7" s="6"/>
      <c r="F7" s="6"/>
      <c r="G7" s="18"/>
    </row>
    <row r="8" spans="1:7" ht="12.75">
      <c r="A8" s="44"/>
      <c r="B8" s="17" t="s">
        <v>4</v>
      </c>
      <c r="C8" s="35" t="s">
        <v>20</v>
      </c>
      <c r="D8" s="9">
        <v>0.0759</v>
      </c>
      <c r="E8" s="6"/>
      <c r="F8" s="10" t="b">
        <v>1</v>
      </c>
      <c r="G8" s="21"/>
    </row>
    <row r="9" spans="1:7" ht="12.75">
      <c r="A9" s="44"/>
      <c r="B9" s="17" t="s">
        <v>3</v>
      </c>
      <c r="C9" s="35" t="s">
        <v>20</v>
      </c>
      <c r="D9" s="11">
        <v>0.115</v>
      </c>
      <c r="E9" s="6"/>
      <c r="F9" s="10" t="b">
        <v>1</v>
      </c>
      <c r="G9" s="21"/>
    </row>
    <row r="10" spans="1:7" ht="12.75">
      <c r="A10" s="44"/>
      <c r="B10" s="17" t="s">
        <v>5</v>
      </c>
      <c r="C10" s="35" t="s">
        <v>20</v>
      </c>
      <c r="D10" s="11">
        <v>0.02</v>
      </c>
      <c r="E10" s="6"/>
      <c r="F10" s="10" t="b">
        <v>1</v>
      </c>
      <c r="G10" s="21"/>
    </row>
    <row r="11" spans="1:7" ht="12.75">
      <c r="A11" s="44"/>
      <c r="B11" s="17" t="s">
        <v>0</v>
      </c>
      <c r="C11" s="35" t="s">
        <v>20</v>
      </c>
      <c r="D11" s="9">
        <v>0.1304</v>
      </c>
      <c r="E11" s="6"/>
      <c r="F11" s="10" t="b">
        <v>1</v>
      </c>
      <c r="G11" s="21"/>
    </row>
    <row r="12" spans="1:10" ht="12.75">
      <c r="A12" s="44"/>
      <c r="B12" s="17" t="s">
        <v>1</v>
      </c>
      <c r="C12" s="35" t="s">
        <v>20</v>
      </c>
      <c r="D12" s="9">
        <f>IF(F12=TRUE,0.25%,"")</f>
        <v>0.0025</v>
      </c>
      <c r="E12" s="6"/>
      <c r="F12" s="10" t="b">
        <v>1</v>
      </c>
      <c r="G12" s="21"/>
      <c r="J12" s="6"/>
    </row>
    <row r="13" spans="1:7" ht="12.75">
      <c r="A13" s="44"/>
      <c r="B13" s="17" t="s">
        <v>18</v>
      </c>
      <c r="C13" s="35" t="s">
        <v>20</v>
      </c>
      <c r="D13" s="9">
        <f>IF(F13=TRUE,4.24%,"")</f>
        <v>0.0424</v>
      </c>
      <c r="E13" s="6"/>
      <c r="F13" s="10" t="b">
        <v>1</v>
      </c>
      <c r="G13" s="21"/>
    </row>
    <row r="14" spans="1:7" ht="12.75">
      <c r="A14" s="44"/>
      <c r="B14" s="22">
        <v>28700</v>
      </c>
      <c r="C14" s="35" t="s">
        <v>20</v>
      </c>
      <c r="D14" s="12">
        <f>IF(F14=TRUE,B14/staðin_skylda,0)</f>
        <v>16.381278538812786</v>
      </c>
      <c r="E14" s="6"/>
      <c r="F14" s="10" t="b">
        <v>1</v>
      </c>
      <c r="G14" s="21"/>
    </row>
    <row r="15" spans="1:7" ht="12.75">
      <c r="A15" s="44"/>
      <c r="B15" s="23">
        <v>52100</v>
      </c>
      <c r="C15" s="35" t="s">
        <v>20</v>
      </c>
      <c r="D15" s="12">
        <f>IF(F15=TRUE,B15/staðin_skylda,0)</f>
        <v>29.73744292237443</v>
      </c>
      <c r="E15" s="6"/>
      <c r="F15" s="10" t="b">
        <v>1</v>
      </c>
      <c r="G15" s="21"/>
    </row>
    <row r="16" spans="1:7" ht="12.75">
      <c r="A16" s="44"/>
      <c r="B16" s="17" t="s">
        <v>2</v>
      </c>
      <c r="C16" s="35" t="s">
        <v>19</v>
      </c>
      <c r="D16" s="9">
        <f>IF(F16=TRUE,1.5%,"")</f>
        <v>0.015</v>
      </c>
      <c r="E16" s="6"/>
      <c r="F16" s="10" t="b">
        <v>1</v>
      </c>
      <c r="G16" s="21"/>
    </row>
    <row r="17" spans="1:7" ht="12.75">
      <c r="A17" s="44"/>
      <c r="B17" s="17" t="s">
        <v>25</v>
      </c>
      <c r="C17" s="35"/>
      <c r="D17" s="11">
        <f>IF(F17=TRUE,0.7%,"")</f>
        <v>0.006999999999999999</v>
      </c>
      <c r="E17" s="6"/>
      <c r="F17" s="10" t="b">
        <v>1</v>
      </c>
      <c r="G17" s="21"/>
    </row>
    <row r="18" spans="1:7" ht="12.75">
      <c r="A18" s="44"/>
      <c r="B18" s="17" t="s">
        <v>8</v>
      </c>
      <c r="C18" s="35" t="s">
        <v>19</v>
      </c>
      <c r="D18" s="11">
        <f>IF(F18=TRUE,0.22%,"")</f>
        <v>0.0022</v>
      </c>
      <c r="E18" s="6"/>
      <c r="F18" s="10" t="b">
        <v>1</v>
      </c>
      <c r="G18" s="21"/>
    </row>
    <row r="19" spans="1:7" ht="12.75">
      <c r="A19" s="44"/>
      <c r="B19" s="24">
        <v>10</v>
      </c>
      <c r="C19" s="35" t="s">
        <v>19</v>
      </c>
      <c r="D19" s="11">
        <f>IF(F19=TRUE,(B19*8)/staðin_skylda,"")</f>
        <v>0.045662100456621</v>
      </c>
      <c r="E19" s="6"/>
      <c r="F19" s="10" t="b">
        <v>1</v>
      </c>
      <c r="G19" s="21"/>
    </row>
    <row r="20" spans="1:7" ht="12.75">
      <c r="A20" s="44"/>
      <c r="B20" s="19" t="s">
        <v>9</v>
      </c>
      <c r="C20" s="35" t="s">
        <v>19</v>
      </c>
      <c r="D20" s="9">
        <f>IF(F19=TRUE,IF(F20=TRUE,SUM(((105.99*134)/D4)*D19),""),"")</f>
        <v>0.0014478680995348076</v>
      </c>
      <c r="E20" s="6"/>
      <c r="F20" s="10" t="b">
        <v>1</v>
      </c>
      <c r="G20" s="21"/>
    </row>
    <row r="21" spans="1:7" ht="12.75">
      <c r="A21" s="44"/>
      <c r="B21" s="17" t="s">
        <v>10</v>
      </c>
      <c r="C21" s="35" t="s">
        <v>19</v>
      </c>
      <c r="D21" s="9">
        <f>IF(F21=TRUE,0.41%,"")</f>
        <v>0.0040999999999999995</v>
      </c>
      <c r="E21" s="6"/>
      <c r="F21" s="10" t="b">
        <v>1</v>
      </c>
      <c r="G21" s="21"/>
    </row>
    <row r="22" spans="1:7" ht="12.75">
      <c r="A22" s="44"/>
      <c r="B22" s="25">
        <v>12</v>
      </c>
      <c r="C22" s="37" t="s">
        <v>21</v>
      </c>
      <c r="D22" s="11">
        <f>IF(F22=TRUE,(B22*8)/staðin_skylda,"")</f>
        <v>0.0547945205479452</v>
      </c>
      <c r="E22" s="6"/>
      <c r="F22" s="10" t="b">
        <v>1</v>
      </c>
      <c r="G22" s="21"/>
    </row>
    <row r="23" spans="1:7" ht="12.75">
      <c r="A23" s="44"/>
      <c r="B23" s="26">
        <v>0</v>
      </c>
      <c r="C23" s="37" t="s">
        <v>21</v>
      </c>
      <c r="D23" s="11">
        <f>IF(F23=TRUE,(B23*8)/staðin_skylda,"")</f>
      </c>
      <c r="E23" s="6"/>
      <c r="F23" s="10" t="b">
        <v>0</v>
      </c>
      <c r="G23" s="21"/>
    </row>
    <row r="24" spans="1:7" ht="12.75">
      <c r="A24" s="44"/>
      <c r="B24" s="25" t="s">
        <v>11</v>
      </c>
      <c r="C24" s="37" t="s">
        <v>20</v>
      </c>
      <c r="D24" s="33">
        <f>IF(F24=TRUE,2/21.67,"")</f>
        <v>0.09229349330872173</v>
      </c>
      <c r="E24" s="6"/>
      <c r="F24" s="10" t="b">
        <v>1</v>
      </c>
      <c r="G24" s="21"/>
    </row>
    <row r="25" spans="1:7" ht="12.75">
      <c r="A25" s="44"/>
      <c r="B25" s="39" t="s">
        <v>15</v>
      </c>
      <c r="C25" s="41" t="s">
        <v>19</v>
      </c>
      <c r="D25" s="42">
        <f>IF(F25=TRUE,1.37/21.67,"")</f>
        <v>0.06322104291647439</v>
      </c>
      <c r="E25" s="6"/>
      <c r="F25" s="10" t="b">
        <v>1</v>
      </c>
      <c r="G25" s="21"/>
    </row>
    <row r="26" spans="1:7" ht="12.75">
      <c r="A26" s="44"/>
      <c r="B26" s="39" t="s">
        <v>16</v>
      </c>
      <c r="C26" s="43" t="s">
        <v>21</v>
      </c>
      <c r="D26" s="42">
        <f>IF(F26=TRUE,1.58/21.67,"")</f>
        <v>0.07291185971389016</v>
      </c>
      <c r="E26" s="6"/>
      <c r="F26" s="10" t="b">
        <v>1</v>
      </c>
      <c r="G26" s="21"/>
    </row>
    <row r="27" spans="1:7" ht="12.75">
      <c r="A27" s="44"/>
      <c r="B27" s="19" t="s">
        <v>13</v>
      </c>
      <c r="C27" s="35" t="s">
        <v>19</v>
      </c>
      <c r="D27" s="12">
        <f>IF(F27=TRUE,28000/staðin_skylda,0)</f>
        <v>15.981735159817351</v>
      </c>
      <c r="E27" s="6"/>
      <c r="F27" s="10" t="b">
        <v>1</v>
      </c>
      <c r="G27" s="21"/>
    </row>
    <row r="28" spans="1:7" ht="12.75">
      <c r="A28" s="44"/>
      <c r="B28" s="19" t="s">
        <v>12</v>
      </c>
      <c r="C28" s="37" t="s">
        <v>21</v>
      </c>
      <c r="D28" s="40">
        <f>IF(F28=TRUE,12.5%,0)</f>
        <v>0.125</v>
      </c>
      <c r="E28" s="6"/>
      <c r="F28" s="10" t="b">
        <v>1</v>
      </c>
      <c r="G28" s="21"/>
    </row>
    <row r="29" spans="1:7" ht="12.75">
      <c r="A29" s="44"/>
      <c r="B29" s="27"/>
      <c r="C29" s="38"/>
      <c r="D29" s="28">
        <f>SUM(D8:D13)+SUM(D16:D26)+D28</f>
        <v>0.8698308850431873</v>
      </c>
      <c r="E29" s="29"/>
      <c r="F29" s="30"/>
      <c r="G29" s="31"/>
    </row>
    <row r="30" spans="1:7" ht="12.75">
      <c r="A30" s="46" t="s">
        <v>24</v>
      </c>
      <c r="F30" s="4"/>
      <c r="G30" s="4"/>
    </row>
    <row r="31" spans="1:2" ht="12.75">
      <c r="A31" t="s">
        <v>23</v>
      </c>
      <c r="B31" s="45" t="s">
        <v>22</v>
      </c>
    </row>
  </sheetData>
  <sheetProtection/>
  <mergeCells count="1">
    <mergeCell ref="A1:G1"/>
  </mergeCells>
  <conditionalFormatting sqref="D14:D15 D27">
    <cfRule type="cellIs" priority="1" dxfId="0" operator="equal" stopIfTrue="1">
      <formula>0</formula>
    </cfRule>
  </conditionalFormatting>
  <hyperlinks>
    <hyperlink ref="B31" r:id="rId1" display="http://www.bhm.is/verktakastudull-bhm/"/>
  </hyperlinks>
  <printOptions/>
  <pageMargins left="0.75" right="0.75" top="1" bottom="1" header="0.5" footer="0.5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gunnarsson</dc:creator>
  <cp:keywords/>
  <dc:description/>
  <cp:lastModifiedBy>Maríanna H. Helgadottir</cp:lastModifiedBy>
  <dcterms:created xsi:type="dcterms:W3CDTF">2004-09-07T15:36:35Z</dcterms:created>
  <dcterms:modified xsi:type="dcterms:W3CDTF">2014-03-05T11:16:16Z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